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SKOS\1-Geschäftsstelle\Richtlinien\Teuerung\Merkblatt Teuerung\"/>
    </mc:Choice>
  </mc:AlternateContent>
  <xr:revisionPtr revIDLastSave="0" documentId="8_{287A7E1F-4869-4DF6-8621-E23665F7B672}" xr6:coauthVersionLast="47" xr6:coauthVersionMax="47" xr10:uidLastSave="{00000000-0000-0000-0000-000000000000}"/>
  <bookViews>
    <workbookView xWindow="-120" yWindow="-120" windowWidth="29040" windowHeight="17640" activeTab="1" xr2:uid="{02C23C92-34CE-47EA-8D20-C775A46353A8}"/>
  </bookViews>
  <sheets>
    <sheet name="Tabelle-D" sheetId="1" r:id="rId1"/>
    <sheet name="Tableau-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E4" i="2" s="1"/>
  <c r="H4" i="2" s="1"/>
  <c r="D6" i="2"/>
  <c r="D5" i="2"/>
  <c r="D4" i="2"/>
  <c r="D3" i="2"/>
  <c r="D2" i="2"/>
  <c r="F4" i="2" l="1"/>
  <c r="E3" i="2"/>
  <c r="H3" i="2" s="1"/>
  <c r="E2" i="2"/>
  <c r="E6" i="2"/>
  <c r="E5" i="2"/>
  <c r="H5" i="2" s="1"/>
  <c r="E9" i="1"/>
  <c r="E2" i="1" s="1"/>
  <c r="H6" i="2" l="1"/>
  <c r="F6" i="2"/>
  <c r="F5" i="2"/>
  <c r="H2" i="2"/>
  <c r="F2" i="2"/>
  <c r="J4" i="2"/>
  <c r="I4" i="2"/>
  <c r="F3" i="2"/>
  <c r="H2" i="1"/>
  <c r="E6" i="1"/>
  <c r="H6" i="1" s="1"/>
  <c r="E4" i="1"/>
  <c r="H4" i="1" s="1"/>
  <c r="E3" i="1"/>
  <c r="H3" i="1" s="1"/>
  <c r="E5" i="1"/>
  <c r="H5" i="1" s="1"/>
  <c r="D6" i="1"/>
  <c r="I3" i="2" l="1"/>
  <c r="J3" i="2"/>
  <c r="J2" i="2"/>
  <c r="I2" i="2"/>
  <c r="I5" i="2"/>
  <c r="J5" i="2"/>
  <c r="J6" i="2"/>
  <c r="I6" i="2"/>
  <c r="F6" i="1"/>
  <c r="D3" i="1"/>
  <c r="F3" i="1" s="1"/>
  <c r="I3" i="1" s="1"/>
  <c r="D4" i="1"/>
  <c r="F4" i="1" s="1"/>
  <c r="I4" i="1" s="1"/>
  <c r="D5" i="1"/>
  <c r="F5" i="1" s="1"/>
  <c r="I5" i="1" s="1"/>
  <c r="D2" i="1"/>
  <c r="F2" i="1" s="1"/>
  <c r="I2" i="1" l="1"/>
  <c r="J2" i="1"/>
  <c r="J3" i="1"/>
  <c r="J4" i="1"/>
  <c r="J5" i="1"/>
  <c r="I6" i="1"/>
  <c r="J6" i="1"/>
</calcChain>
</file>

<file path=xl/sharedStrings.xml><?xml version="1.0" encoding="utf-8"?>
<sst xmlns="http://schemas.openxmlformats.org/spreadsheetml/2006/main" count="58" uniqueCount="52">
  <si>
    <t xml:space="preserve">Quelle Stromverbrauch: </t>
  </si>
  <si>
    <t>Haushalts-grösse</t>
  </si>
  <si>
    <t>Anteil Energie im GBL  in %</t>
  </si>
  <si>
    <t>GBL /Monat</t>
  </si>
  <si>
    <t>Anteil Energie im GBL  in CHF/Jahr</t>
  </si>
  <si>
    <t xml:space="preserve">Verbrauch 2 Personen ohne Allgemeinstrom </t>
  </si>
  <si>
    <t>Reduktion des Verbrauchs pro Person ab 5. Person</t>
  </si>
  <si>
    <t>Quelle GBL:</t>
  </si>
  <si>
    <t>kWh</t>
  </si>
  <si>
    <t>Zuschlag für ältere Geräte in Haushalten von Sozialhilfebeziehenden</t>
  </si>
  <si>
    <t>Verbrauch pro zusätzliche Person (+), bzw. fehlende Person (-)</t>
  </si>
  <si>
    <t>SKOS-RL C 3.1. Grundbedarf im Allgemeinen (2021)</t>
  </si>
  <si>
    <t xml:space="preserve">Berechnung für SIL </t>
  </si>
  <si>
    <t>Normwerte</t>
  </si>
  <si>
    <t>SIL für erhöhte Stromkosten /Monat</t>
  </si>
  <si>
    <t>SIL für erhöhte Stromkosten /Jahr</t>
  </si>
  <si>
    <t xml:space="preserve">Der Rechner für Haushalte mit 6 oder mehr Personen kann bei der SKOS bestellt werden. </t>
  </si>
  <si>
    <t>Taille du ménage</t>
  </si>
  <si>
    <t>FE / mois</t>
  </si>
  <si>
    <t>Part de l’énergie dans le FE en %</t>
  </si>
  <si>
    <t>Part de l’énergie dans le FE 
en CHF/an</t>
  </si>
  <si>
    <t>Source FE :</t>
  </si>
  <si>
    <t xml:space="preserve">Source consommation électrique : </t>
  </si>
  <si>
    <t>cellules à remplir</t>
  </si>
  <si>
    <t>calculation pour FE</t>
  </si>
  <si>
    <t>valeurs normatives</t>
  </si>
  <si>
    <t>Consommation 2 personnes sans électricité générale</t>
  </si>
  <si>
    <t>Consommation par personne supplémentaire (+), ou par personne manquante (-)</t>
  </si>
  <si>
    <t>Réduction de la consommation par personne à partir de la 5e personne</t>
  </si>
  <si>
    <t>Supplément pour les appareils anciens dans les ménages de bénéficiaires de l'aide sociale</t>
  </si>
  <si>
    <t>Le calculateur pour les ménages de 6 personnes ou plus peut être commandé auprès de la CSIAS</t>
  </si>
  <si>
    <t>Stromverbrauch eines typischen Haushaltes (Energie Schweiz, 2021)</t>
  </si>
  <si>
    <t>Normes CSIAS C 3.1. le forfait pour l'entretien, généralités (2021)</t>
  </si>
  <si>
    <t>consommation annuelle d'électricité imputable en kWh</t>
  </si>
  <si>
    <t>PCi pour coûts d’électricité majorés /mois</t>
  </si>
  <si>
    <t>PCi pour Coûts d’électricité majorés / ans</t>
  </si>
  <si>
    <t>Consommation électrique d’un ménage (SuisseEnérgie, 2021)</t>
  </si>
  <si>
    <t>Kantonaler GBL</t>
  </si>
  <si>
    <t>anpassen</t>
  </si>
  <si>
    <t>FE cantonal</t>
  </si>
  <si>
    <t>tarif d'éléctricité max. couvert par le FE en CHF/kWh</t>
  </si>
  <si>
    <t>komunaler Stromtarif</t>
  </si>
  <si>
    <t>Empfehlung 2022 SODK</t>
  </si>
  <si>
    <t>Durch GBL gedeckter maximaler Stromtarif in CHF/ kWh</t>
  </si>
  <si>
    <t>Kommunaler Stromtarif in CHF /kWh</t>
  </si>
  <si>
    <t>Anrechenbarer  jährlicher Stromverbrauch in kWh</t>
  </si>
  <si>
    <t>Durchschnittsverbrauch pro Jahr in kWh nach BFE</t>
  </si>
  <si>
    <t>Consommation moyenne / ans
en kWh selon l’OFEN</t>
  </si>
  <si>
    <t>tarif d'électricité communal 
en CHF / kWh</t>
  </si>
  <si>
    <t>Musterbeispiel Jahr 2024:  Lyss</t>
  </si>
  <si>
    <r>
      <rPr>
        <b/>
        <sz val="11"/>
        <color theme="1"/>
        <rFont val="Calibri"/>
        <family val="2"/>
        <scheme val="minor"/>
      </rPr>
      <t>adapter</t>
    </r>
    <r>
      <rPr>
        <sz val="11"/>
        <color theme="1"/>
        <rFont val="Calibri"/>
        <family val="2"/>
        <scheme val="minor"/>
      </rPr>
      <t xml:space="preserve">    example de modèle 2024 : Lyss</t>
    </r>
  </si>
  <si>
    <r>
      <rPr>
        <b/>
        <sz val="11"/>
        <color theme="1"/>
        <rFont val="Calibri"/>
        <family val="2"/>
        <scheme val="minor"/>
      </rPr>
      <t>adapter</t>
    </r>
    <r>
      <rPr>
        <sz val="11"/>
        <color theme="1"/>
        <rFont val="Calibri"/>
        <family val="2"/>
        <scheme val="minor"/>
      </rPr>
      <t xml:space="preserve">    recommendation 2022 CDAS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</si>
</sst>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.00"/>
    <numFmt numFmtId="165" formatCode="&quot;CHF&quot;\ #,##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0" xfId="0" applyNumberFormat="1"/>
    <xf numFmtId="4" fontId="0" fillId="0" borderId="0" xfId="0" applyNumberFormat="1"/>
    <xf numFmtId="0" fontId="0" fillId="2" borderId="0" xfId="0" applyFill="1"/>
    <xf numFmtId="164" fontId="2" fillId="2" borderId="1" xfId="0" applyNumberFormat="1" applyFont="1" applyFill="1" applyBorder="1"/>
    <xf numFmtId="0" fontId="0" fillId="3" borderId="0" xfId="0" applyFill="1"/>
    <xf numFmtId="0" fontId="0" fillId="4" borderId="0" xfId="0" applyFill="1"/>
    <xf numFmtId="164" fontId="0" fillId="4" borderId="1" xfId="0" applyNumberFormat="1" applyFill="1" applyBorder="1"/>
    <xf numFmtId="10" fontId="0" fillId="4" borderId="1" xfId="0" applyNumberFormat="1" applyFill="1" applyBorder="1"/>
    <xf numFmtId="3" fontId="0" fillId="4" borderId="1" xfId="0" applyNumberFormat="1" applyFill="1" applyBorder="1"/>
    <xf numFmtId="165" fontId="0" fillId="3" borderId="1" xfId="0" applyNumberFormat="1" applyFill="1" applyBorder="1"/>
    <xf numFmtId="164" fontId="0" fillId="0" borderId="0" xfId="0" applyNumberFormat="1"/>
    <xf numFmtId="0" fontId="0" fillId="5" borderId="0" xfId="0" applyFill="1"/>
    <xf numFmtId="0" fontId="3" fillId="0" borderId="0" xfId="0" applyFont="1"/>
    <xf numFmtId="3" fontId="2" fillId="4" borderId="1" xfId="0" applyNumberFormat="1" applyFont="1" applyFill="1" applyBorder="1"/>
    <xf numFmtId="164" fontId="0" fillId="5" borderId="1" xfId="0" applyNumberForma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ubdb.bfe.admin.ch/de/publication/download/10559" TargetMode="External"/><Relationship Id="rId1" Type="http://schemas.openxmlformats.org/officeDocument/2006/relationships/hyperlink" Target="https://rl.skos.ch/lexoverview-home/lex-RL_C_3_1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l.skos.ch/lexoverview-home/lex-RL_C_3_1" TargetMode="External"/><Relationship Id="rId1" Type="http://schemas.openxmlformats.org/officeDocument/2006/relationships/hyperlink" Target="https://pubdb.bfe.admin.ch/fr/publication/download/10559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FB6A-4B8F-404B-AE30-F64EDA55212A}">
  <sheetPr>
    <pageSetUpPr fitToPage="1"/>
  </sheetPr>
  <dimension ref="A1:K17"/>
  <sheetViews>
    <sheetView view="pageLayout" zoomScaleNormal="100" workbookViewId="0">
      <selection activeCell="G2" sqref="G2"/>
    </sheetView>
  </sheetViews>
  <sheetFormatPr baseColWidth="10" defaultRowHeight="15" x14ac:dyDescent="0.25"/>
  <cols>
    <col min="1" max="1" width="10.140625" customWidth="1"/>
    <col min="2" max="2" width="14" customWidth="1"/>
    <col min="3" max="3" width="15" customWidth="1"/>
    <col min="4" max="4" width="22.28515625" customWidth="1"/>
    <col min="5" max="6" width="21.85546875" customWidth="1"/>
    <col min="7" max="8" width="20.140625" customWidth="1"/>
    <col min="9" max="9" width="16.85546875" customWidth="1"/>
    <col min="10" max="10" width="17.140625" customWidth="1"/>
  </cols>
  <sheetData>
    <row r="1" spans="1:11" ht="63.75" customHeight="1" x14ac:dyDescent="0.25">
      <c r="A1" s="4" t="s">
        <v>1</v>
      </c>
      <c r="B1" s="3" t="s">
        <v>3</v>
      </c>
      <c r="C1" s="4" t="s">
        <v>2</v>
      </c>
      <c r="D1" s="4" t="s">
        <v>4</v>
      </c>
      <c r="E1" s="4" t="s">
        <v>46</v>
      </c>
      <c r="F1" s="4" t="s">
        <v>43</v>
      </c>
      <c r="G1" s="4" t="s">
        <v>44</v>
      </c>
      <c r="H1" s="4" t="s">
        <v>45</v>
      </c>
      <c r="I1" s="4" t="s">
        <v>14</v>
      </c>
      <c r="J1" s="4" t="s">
        <v>15</v>
      </c>
    </row>
    <row r="2" spans="1:11" x14ac:dyDescent="0.25">
      <c r="A2" s="2">
        <v>1</v>
      </c>
      <c r="B2" s="19">
        <v>1031</v>
      </c>
      <c r="C2" s="12">
        <v>4.7E-2</v>
      </c>
      <c r="D2" s="11">
        <f>B2*C2*12</f>
        <v>581.48400000000004</v>
      </c>
      <c r="E2" s="13">
        <f>($E$9+$E$10*(A2-$A$3))*(1+$E$12)</f>
        <v>1663.4749999999999</v>
      </c>
      <c r="F2" s="11">
        <f>D2/E2</f>
        <v>0.34955980703046335</v>
      </c>
      <c r="G2" s="8">
        <v>0.41260000000000002</v>
      </c>
      <c r="H2" s="18">
        <f>E2</f>
        <v>1663.4749999999999</v>
      </c>
      <c r="I2" s="14">
        <f>(G2-F2)*H2/12</f>
        <v>8.7388154166666663</v>
      </c>
      <c r="J2" s="14">
        <f>(G2-F2)*H2</f>
        <v>104.865785</v>
      </c>
    </row>
    <row r="3" spans="1:11" x14ac:dyDescent="0.25">
      <c r="A3" s="2">
        <v>2</v>
      </c>
      <c r="B3" s="19">
        <v>1577</v>
      </c>
      <c r="C3" s="12">
        <v>4.7E-2</v>
      </c>
      <c r="D3" s="11">
        <f t="shared" ref="D3:D5" si="0">B3*C3*12</f>
        <v>889.428</v>
      </c>
      <c r="E3" s="13">
        <f>($E$9+$E$10*(A3-$A$3))*(1+$E$12)</f>
        <v>2190.75</v>
      </c>
      <c r="F3" s="11">
        <f t="shared" ref="F3:F5" si="1">D3/E3</f>
        <v>0.40599246833276276</v>
      </c>
      <c r="G3" s="8">
        <v>0.41260000000000002</v>
      </c>
      <c r="H3" s="18">
        <f t="shared" ref="H3:H6" si="2">E3</f>
        <v>2190.75</v>
      </c>
      <c r="I3" s="14">
        <f t="shared" ref="I3:I6" si="3">(G3-F3)*H3/12</f>
        <v>1.2062875000000033</v>
      </c>
      <c r="J3" s="14">
        <f t="shared" ref="J3:J6" si="4">(G3-F3)*H3</f>
        <v>14.475450000000039</v>
      </c>
      <c r="K3" s="15"/>
    </row>
    <row r="4" spans="1:11" x14ac:dyDescent="0.25">
      <c r="A4" s="2">
        <v>3</v>
      </c>
      <c r="B4" s="19">
        <v>1918</v>
      </c>
      <c r="C4" s="12">
        <v>4.7E-2</v>
      </c>
      <c r="D4" s="11">
        <f t="shared" si="0"/>
        <v>1081.752</v>
      </c>
      <c r="E4" s="13">
        <f>($E$9+$E$10*(A4-$A$3))*(1+$E$12)</f>
        <v>2718.0249999999996</v>
      </c>
      <c r="F4" s="11">
        <f t="shared" si="1"/>
        <v>0.39799192428325719</v>
      </c>
      <c r="G4" s="8">
        <v>0.41260000000000002</v>
      </c>
      <c r="H4" s="18">
        <f t="shared" si="2"/>
        <v>2718.0249999999996</v>
      </c>
      <c r="I4" s="14">
        <f t="shared" si="3"/>
        <v>3.3087595833333272</v>
      </c>
      <c r="J4" s="14">
        <f t="shared" si="4"/>
        <v>39.705114999999928</v>
      </c>
    </row>
    <row r="5" spans="1:11" x14ac:dyDescent="0.25">
      <c r="A5" s="2">
        <v>4</v>
      </c>
      <c r="B5" s="19">
        <v>2206</v>
      </c>
      <c r="C5" s="12">
        <v>4.7E-2</v>
      </c>
      <c r="D5" s="11">
        <f t="shared" si="0"/>
        <v>1244.184</v>
      </c>
      <c r="E5" s="13">
        <f>($E$9+$E$10*(A5-$A$3))*(1+$E$12)</f>
        <v>3245.2999999999997</v>
      </c>
      <c r="F5" s="11">
        <f t="shared" si="1"/>
        <v>0.38338027301019939</v>
      </c>
      <c r="G5" s="8">
        <v>0.41260000000000002</v>
      </c>
      <c r="H5" s="18">
        <f t="shared" si="2"/>
        <v>3245.2999999999997</v>
      </c>
      <c r="I5" s="14">
        <f t="shared" si="3"/>
        <v>7.9022316666666654</v>
      </c>
      <c r="J5" s="14">
        <f t="shared" si="4"/>
        <v>94.826779999999985</v>
      </c>
    </row>
    <row r="6" spans="1:11" x14ac:dyDescent="0.25">
      <c r="A6" s="2">
        <v>5</v>
      </c>
      <c r="B6" s="19">
        <v>2495</v>
      </c>
      <c r="C6" s="12">
        <v>4.7E-2</v>
      </c>
      <c r="D6" s="11">
        <f t="shared" ref="D6" si="5">B6*C6*12</f>
        <v>1407.18</v>
      </c>
      <c r="E6" s="13">
        <f>($E$9+$E$10*(A6-$A$3)-E11)*(1+$E$12)</f>
        <v>3715.0749999999998</v>
      </c>
      <c r="F6" s="11">
        <f t="shared" ref="F6" si="6">D6/E6</f>
        <v>0.37877566401755014</v>
      </c>
      <c r="G6" s="8">
        <v>0.41260000000000002</v>
      </c>
      <c r="H6" s="18">
        <f t="shared" si="2"/>
        <v>3715.0749999999998</v>
      </c>
      <c r="I6" s="14">
        <f t="shared" si="3"/>
        <v>10.471662083333333</v>
      </c>
      <c r="J6" s="14">
        <f t="shared" si="4"/>
        <v>125.65994499999999</v>
      </c>
    </row>
    <row r="8" spans="1:11" x14ac:dyDescent="0.25">
      <c r="F8" s="6"/>
      <c r="G8" s="10" t="s">
        <v>13</v>
      </c>
    </row>
    <row r="9" spans="1:11" x14ac:dyDescent="0.25">
      <c r="A9" t="s">
        <v>5</v>
      </c>
      <c r="E9">
        <f>2190-285</f>
        <v>1905</v>
      </c>
      <c r="F9" t="s">
        <v>8</v>
      </c>
      <c r="G9" s="16" t="s">
        <v>37</v>
      </c>
      <c r="H9" s="17" t="s">
        <v>38</v>
      </c>
      <c r="I9" t="s">
        <v>42</v>
      </c>
    </row>
    <row r="10" spans="1:11" x14ac:dyDescent="0.25">
      <c r="A10" t="s">
        <v>10</v>
      </c>
      <c r="E10">
        <v>458.5</v>
      </c>
      <c r="F10" t="s">
        <v>8</v>
      </c>
      <c r="G10" s="7" t="s">
        <v>41</v>
      </c>
      <c r="H10" s="17" t="s">
        <v>38</v>
      </c>
      <c r="I10" t="s">
        <v>49</v>
      </c>
    </row>
    <row r="11" spans="1:11" x14ac:dyDescent="0.25">
      <c r="A11" t="s">
        <v>6</v>
      </c>
      <c r="E11">
        <v>50</v>
      </c>
      <c r="F11" t="s">
        <v>8</v>
      </c>
      <c r="G11" s="9" t="s">
        <v>12</v>
      </c>
    </row>
    <row r="12" spans="1:11" x14ac:dyDescent="0.25">
      <c r="A12" t="s">
        <v>9</v>
      </c>
      <c r="E12" s="5">
        <v>0.15</v>
      </c>
    </row>
    <row r="14" spans="1:11" x14ac:dyDescent="0.25">
      <c r="A14" t="s">
        <v>0</v>
      </c>
      <c r="C14" s="1" t="s">
        <v>31</v>
      </c>
    </row>
    <row r="15" spans="1:11" x14ac:dyDescent="0.25">
      <c r="A15" t="s">
        <v>7</v>
      </c>
      <c r="C15" s="1" t="s">
        <v>11</v>
      </c>
    </row>
    <row r="17" spans="1:1" x14ac:dyDescent="0.25">
      <c r="A17" t="s">
        <v>16</v>
      </c>
    </row>
  </sheetData>
  <hyperlinks>
    <hyperlink ref="C15" r:id="rId1" xr:uid="{3B1F0161-AD45-4271-B65B-D47C781AB473}"/>
    <hyperlink ref="C14" r:id="rId2" location=":~:text=In%20der%20Schweiz%20verbraucht%20ein%20Haushalt%20pro%20Jahr%20durchschnittlich%205000%20kWh." xr:uid="{1ED1D561-0DD6-473F-9034-7C1C707D1068}"/>
  </hyperlinks>
  <pageMargins left="0.70866141732283472" right="0.70866141732283472" top="1.3385826771653544" bottom="0.78740157480314965" header="0.31496062992125984" footer="0.31496062992125984"/>
  <pageSetup paperSize="9" scale="73" orientation="landscape" r:id="rId3"/>
  <headerFooter>
    <oddHeader>&amp;L&amp;G&amp;C&amp;"-,Fett"&amp;14Rechner für SIL Stromkosten</oddHeader>
    <oddFooter>&amp;L&amp;K09+000Monbijoustrasse 22, Postfach, CH-3007 Bern
T 031 326 19 19, admin@skos.ch, www.skos.ch&amp;R1/1
17.10.2022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6D19-25E2-4639-B1E4-8C9530DB2075}">
  <dimension ref="A1:K17"/>
  <sheetViews>
    <sheetView tabSelected="1" view="pageLayout" zoomScaleNormal="100" workbookViewId="0">
      <selection activeCell="I15" sqref="I15"/>
    </sheetView>
  </sheetViews>
  <sheetFormatPr baseColWidth="10" defaultRowHeight="15" x14ac:dyDescent="0.25"/>
  <cols>
    <col min="1" max="1" width="10.140625" customWidth="1"/>
    <col min="2" max="2" width="14" customWidth="1"/>
    <col min="3" max="3" width="15" customWidth="1"/>
    <col min="4" max="4" width="22.28515625" customWidth="1"/>
    <col min="5" max="6" width="21.85546875" customWidth="1"/>
    <col min="7" max="7" width="20.140625" customWidth="1"/>
    <col min="8" max="8" width="18.7109375" customWidth="1"/>
    <col min="9" max="9" width="16.85546875" customWidth="1"/>
    <col min="10" max="10" width="17.140625" customWidth="1"/>
  </cols>
  <sheetData>
    <row r="1" spans="1:11" ht="63.75" customHeight="1" x14ac:dyDescent="0.25">
      <c r="A1" s="4" t="s">
        <v>17</v>
      </c>
      <c r="B1" s="3" t="s">
        <v>18</v>
      </c>
      <c r="C1" s="4" t="s">
        <v>19</v>
      </c>
      <c r="D1" s="4" t="s">
        <v>20</v>
      </c>
      <c r="E1" s="4" t="s">
        <v>47</v>
      </c>
      <c r="F1" s="4" t="s">
        <v>40</v>
      </c>
      <c r="G1" s="4" t="s">
        <v>48</v>
      </c>
      <c r="H1" s="4" t="s">
        <v>33</v>
      </c>
      <c r="I1" s="4" t="s">
        <v>34</v>
      </c>
      <c r="J1" s="4" t="s">
        <v>35</v>
      </c>
    </row>
    <row r="2" spans="1:11" x14ac:dyDescent="0.25">
      <c r="A2" s="2">
        <v>1</v>
      </c>
      <c r="B2" s="19">
        <v>1031</v>
      </c>
      <c r="C2" s="12">
        <v>4.7E-2</v>
      </c>
      <c r="D2" s="11">
        <f>B2*C2*12</f>
        <v>581.48400000000004</v>
      </c>
      <c r="E2" s="13">
        <f>($F$9+$F$10*(A2-$A$3))*(1+$F$12)</f>
        <v>1663.4749999999999</v>
      </c>
      <c r="F2" s="11">
        <f>D2/E2</f>
        <v>0.34955980703046335</v>
      </c>
      <c r="G2" s="8">
        <v>0.41260000000000002</v>
      </c>
      <c r="H2" s="18">
        <f>E2</f>
        <v>1663.4749999999999</v>
      </c>
      <c r="I2" s="14">
        <f>(G2-F2)*H2/12</f>
        <v>8.7388154166666663</v>
      </c>
      <c r="J2" s="14">
        <f>(G2-F2)*H2</f>
        <v>104.865785</v>
      </c>
    </row>
    <row r="3" spans="1:11" x14ac:dyDescent="0.25">
      <c r="A3" s="2">
        <v>2</v>
      </c>
      <c r="B3" s="19">
        <v>1577</v>
      </c>
      <c r="C3" s="12">
        <v>4.7E-2</v>
      </c>
      <c r="D3" s="11">
        <f t="shared" ref="D3:D6" si="0">B3*C3*12</f>
        <v>889.428</v>
      </c>
      <c r="E3" s="13">
        <f>($F$9+$F$10*(A3-$A$3))*(1+$F$12)</f>
        <v>2190.75</v>
      </c>
      <c r="F3" s="11">
        <f t="shared" ref="F3:F6" si="1">D3/E3</f>
        <v>0.40599246833276276</v>
      </c>
      <c r="G3" s="8">
        <v>0.41260000000000002</v>
      </c>
      <c r="H3" s="18">
        <f t="shared" ref="H3:H6" si="2">E3</f>
        <v>2190.75</v>
      </c>
      <c r="I3" s="14">
        <f t="shared" ref="I3:I6" si="3">(G3-F3)*H3/12</f>
        <v>1.2062875000000033</v>
      </c>
      <c r="J3" s="14">
        <f t="shared" ref="J3:J6" si="4">(G3-F3)*H3</f>
        <v>14.475450000000039</v>
      </c>
      <c r="K3" s="15"/>
    </row>
    <row r="4" spans="1:11" x14ac:dyDescent="0.25">
      <c r="A4" s="2">
        <v>3</v>
      </c>
      <c r="B4" s="19">
        <v>1918</v>
      </c>
      <c r="C4" s="12">
        <v>4.7E-2</v>
      </c>
      <c r="D4" s="11">
        <f t="shared" si="0"/>
        <v>1081.752</v>
      </c>
      <c r="E4" s="13">
        <f>($F$9+$F$10*(A4-$A$3))*(1+$F$12)</f>
        <v>2718.0249999999996</v>
      </c>
      <c r="F4" s="11">
        <f t="shared" si="1"/>
        <v>0.39799192428325719</v>
      </c>
      <c r="G4" s="8">
        <v>0.41260000000000002</v>
      </c>
      <c r="H4" s="18">
        <f t="shared" si="2"/>
        <v>2718.0249999999996</v>
      </c>
      <c r="I4" s="14">
        <f t="shared" si="3"/>
        <v>3.3087595833333272</v>
      </c>
      <c r="J4" s="14">
        <f t="shared" si="4"/>
        <v>39.705114999999928</v>
      </c>
    </row>
    <row r="5" spans="1:11" x14ac:dyDescent="0.25">
      <c r="A5" s="2">
        <v>4</v>
      </c>
      <c r="B5" s="19">
        <v>2206</v>
      </c>
      <c r="C5" s="12">
        <v>4.7E-2</v>
      </c>
      <c r="D5" s="11">
        <f t="shared" si="0"/>
        <v>1244.184</v>
      </c>
      <c r="E5" s="13">
        <f>($F$9+$F$10*(A5-$A$3))*(1+$F$12)</f>
        <v>3245.2999999999997</v>
      </c>
      <c r="F5" s="11">
        <f t="shared" si="1"/>
        <v>0.38338027301019939</v>
      </c>
      <c r="G5" s="8">
        <v>0.41260000000000002</v>
      </c>
      <c r="H5" s="18">
        <f t="shared" si="2"/>
        <v>3245.2999999999997</v>
      </c>
      <c r="I5" s="14">
        <f t="shared" si="3"/>
        <v>7.9022316666666654</v>
      </c>
      <c r="J5" s="14">
        <f t="shared" si="4"/>
        <v>94.826779999999985</v>
      </c>
    </row>
    <row r="6" spans="1:11" x14ac:dyDescent="0.25">
      <c r="A6" s="2">
        <v>5</v>
      </c>
      <c r="B6" s="19">
        <v>2495</v>
      </c>
      <c r="C6" s="12">
        <v>4.7E-2</v>
      </c>
      <c r="D6" s="11">
        <f t="shared" si="0"/>
        <v>1407.18</v>
      </c>
      <c r="E6" s="13">
        <f>($F$9+$F$10*(A6-$A$3)-F11)*(1+$F$12)</f>
        <v>3715.0749999999998</v>
      </c>
      <c r="F6" s="11">
        <f t="shared" si="1"/>
        <v>0.37877566401755014</v>
      </c>
      <c r="G6" s="8">
        <v>0.41260000000000002</v>
      </c>
      <c r="H6" s="18">
        <f t="shared" si="2"/>
        <v>3715.0749999999998</v>
      </c>
      <c r="I6" s="14">
        <f t="shared" si="3"/>
        <v>10.471662083333333</v>
      </c>
      <c r="J6" s="14">
        <f t="shared" si="4"/>
        <v>125.65994499999999</v>
      </c>
    </row>
    <row r="8" spans="1:11" x14ac:dyDescent="0.25">
      <c r="G8" s="6"/>
      <c r="H8" s="10" t="s">
        <v>25</v>
      </c>
    </row>
    <row r="9" spans="1:11" x14ac:dyDescent="0.25">
      <c r="A9" t="s">
        <v>26</v>
      </c>
      <c r="F9">
        <f>2190-285</f>
        <v>1905</v>
      </c>
      <c r="G9" t="s">
        <v>8</v>
      </c>
      <c r="H9" s="16" t="s">
        <v>39</v>
      </c>
      <c r="I9" t="s">
        <v>51</v>
      </c>
    </row>
    <row r="10" spans="1:11" x14ac:dyDescent="0.25">
      <c r="A10" t="s">
        <v>27</v>
      </c>
      <c r="F10">
        <v>458.5</v>
      </c>
      <c r="G10" t="s">
        <v>8</v>
      </c>
      <c r="H10" s="7" t="s">
        <v>23</v>
      </c>
      <c r="I10" t="s">
        <v>50</v>
      </c>
    </row>
    <row r="11" spans="1:11" x14ac:dyDescent="0.25">
      <c r="A11" t="s">
        <v>28</v>
      </c>
      <c r="F11">
        <v>50</v>
      </c>
      <c r="G11" t="s">
        <v>8</v>
      </c>
      <c r="H11" s="9" t="s">
        <v>24</v>
      </c>
    </row>
    <row r="12" spans="1:11" x14ac:dyDescent="0.25">
      <c r="A12" t="s">
        <v>29</v>
      </c>
      <c r="F12" s="5">
        <v>0.15</v>
      </c>
    </row>
    <row r="14" spans="1:11" x14ac:dyDescent="0.25">
      <c r="A14" t="s">
        <v>22</v>
      </c>
      <c r="C14" s="1"/>
      <c r="D14" s="1" t="s">
        <v>36</v>
      </c>
    </row>
    <row r="15" spans="1:11" x14ac:dyDescent="0.25">
      <c r="A15" t="s">
        <v>21</v>
      </c>
      <c r="C15" s="1"/>
      <c r="D15" s="1" t="s">
        <v>32</v>
      </c>
    </row>
    <row r="17" spans="1:1" x14ac:dyDescent="0.25">
      <c r="A17" t="s">
        <v>30</v>
      </c>
    </row>
  </sheetData>
  <hyperlinks>
    <hyperlink ref="D14" r:id="rId1" display="Stromverbrauch eines typischen Haushaltes (Energie Schweiz, 2021)" xr:uid="{85F8F490-F0B9-413D-8661-F96BCCC37084}"/>
    <hyperlink ref="D15" r:id="rId2" display="SKOS-RL C 3.1. Grundbedarf im Allgemeinen (2021)" xr:uid="{341A6254-CDE8-442A-8A7A-B5653DF5C343}"/>
  </hyperlinks>
  <pageMargins left="0.70866141732283472" right="0.70866141732283472" top="1.3385826771653544" bottom="0.78740157480314965" header="0.31496062992125984" footer="0.31496062992125984"/>
  <pageSetup paperSize="9" scale="73" orientation="landscape" r:id="rId3"/>
  <headerFooter>
    <oddHeader>&amp;L&amp;G&amp;C&amp;"-,Fett"&amp;14Calculateur pour les PCi coûts d'éléctricité majorés</oddHeader>
    <oddFooter>&amp;L&amp;K09+000Monbijoustrasse 22, Postfach, CH-3007 Bern
T 031 326 19 19, admin@skos.ch, www.skos.ch&amp;R1/1
17.10.2022</oddFoot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n E Z S V a W m 9 7 i o A A A A + Q A A A B I A H A B D b 2 5 m a W c v U G F j a 2 F n Z S 5 4 b W w g o h g A K K A U A A A A A A A A A A A A A A A A A A A A A A A A A A A A h c 8 x D o I w G A X g q 5 D u t K U a I + S n D C w O k p i Y G N e m V G i E Y m i x 3 M 3 B I 3 k F S R R 1 c 3 w v 3 / D e 4 3 a H b G y b 4 K p 6 q z u T o g h T F C g j u 1 K b K k W D O 4 V r l H H Y C X k W l Q o m b G w y 2 j J F t X O X h B D v P f Y L 3 P U V Y Z R G 5 F h s 9 7 J W r U A f r P / j U B v r h J E K c T i 8 x n C G 4 y V e M R Z j O l k g c w + F N l / D p s m Y A v k p I R 8 a N / S K l y r M N 0 D m C O R 9 g z 8 B U E s D B B Q A A g A I A J x G U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R l J V K I p H u A 4 A A A A R A A A A E w A c A E Z v c m 1 1 b G F z L 1 N l Y 3 R p b 2 4 x L m 0 g o h g A K K A U A A A A A A A A A A A A A A A A A A A A A A A A A A A A K 0 5 N L s n M z 1 M I h t C G 1 g B Q S w E C L Q A U A A I A C A C c R l J V p a b 3 u K g A A A D 5 A A A A E g A A A A A A A A A A A A A A A A A A A A A A Q 2 9 u Z m l n L 1 B h Y 2 t h Z 2 U u e G 1 s U E s B A i 0 A F A A C A A g A n E Z S V Q / K 6 a u k A A A A 6 Q A A A B M A A A A A A A A A A A A A A A A A 9 A A A A F t D b 2 5 0 Z W 5 0 X 1 R 5 c G V z X S 5 4 b W x Q S w E C L Q A U A A I A C A C c R l J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y I O t J n Q Q U q i c a X e 5 R P P Z w A A A A A C A A A A A A A D Z g A A w A A A A B A A A A A g I t D 0 Y v 0 X T q + O C 5 R O 1 B I b A A A A A A S A A A C g A A A A E A A A A L A O 8 v i S k f I w O E g 3 D r 1 S U b R Q A A A A Y C T z D c C U n b l A 6 + Z Y H Y h 4 7 p i g n a t R R h K Q g r U F e L x u l Y 9 S S W K H V z 8 e I 3 b E Q L T g i r g G 7 W 9 s / Z S o r v L H N F U Q 5 8 O 7 1 M f 4 W o h z C 0 s F c Z w W Y 6 W E u q 8 U A A A A E W 8 D O V K u I w X O D L Z i V n 5 y c U 0 U e t g = < / D a t a M a s h u p > 
</file>

<file path=customXml/itemProps1.xml><?xml version="1.0" encoding="utf-8"?>
<ds:datastoreItem xmlns:ds="http://schemas.openxmlformats.org/officeDocument/2006/customXml" ds:itemID="{FC97627C-90C7-4253-8512-3680C8677A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Tabelle-D</vt:lpstr>
      <vt:lpstr>Tableau-F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Kaufmann</dc:creator>
  <cp:lastModifiedBy>medien@skos.ch</cp:lastModifiedBy>
  <cp:lastPrinted>2022-09-08T06:18:37Z</cp:lastPrinted>
  <dcterms:created xsi:type="dcterms:W3CDTF">2022-09-08T06:08:47Z</dcterms:created>
  <dcterms:modified xsi:type="dcterms:W3CDTF">2024-02-29T14:32:04Z</dcterms:modified>
</cp:coreProperties>
</file>